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E_2x2" sheetId="1" state="visible" r:id="rId3"/>
    <sheet name="Historical_Heats" sheetId="2" state="visible" r:id="rId4"/>
    <sheet name="Effects_Worksheet" sheetId="3" state="visible" r:id="rId5"/>
    <sheet name="Data_Diction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<sst xmlns="http://schemas.openxmlformats.org/spreadsheetml/2006/main" count="139" uniqueCount="108">
  <si>
    <t xml:space="preserve">StdOrder</t>
  </si>
  <si>
    <t xml:space="preserve">RunOrder</t>
  </si>
  <si>
    <t xml:space="preserve">FinishTemp_C</t>
  </si>
  <si>
    <t xml:space="preserve">Nb_wt_pct</t>
  </si>
  <si>
    <t xml:space="preserve">A_coded</t>
  </si>
  <si>
    <t xml:space="preserve">B_coded</t>
  </si>
  <si>
    <t xml:space="preserve">AB_coded</t>
  </si>
  <si>
    <t xml:space="preserve">Charpy_J</t>
  </si>
  <si>
    <t xml:space="preserve">Fictitious practice data. Rows are in standard order; RunOrder is the randomized run sequence.</t>
  </si>
  <si>
    <t xml:space="preserve">Heat</t>
  </si>
  <si>
    <t xml:space="preserve">C_wt_pct</t>
  </si>
  <si>
    <t xml:space="preserve">Mn_wt_pct</t>
  </si>
  <si>
    <t xml:space="preserve">Hardness_HV10</t>
  </si>
  <si>
    <t xml:space="preserve">Fictitious observational data for 40 heats (not a designed experiment).</t>
  </si>
  <si>
    <t xml:space="preserve">H001</t>
  </si>
  <si>
    <t xml:space="preserve">H002</t>
  </si>
  <si>
    <t xml:space="preserve">H003</t>
  </si>
  <si>
    <t xml:space="preserve">H004</t>
  </si>
  <si>
    <t xml:space="preserve">H005</t>
  </si>
  <si>
    <t xml:space="preserve">H006</t>
  </si>
  <si>
    <t xml:space="preserve">H007</t>
  </si>
  <si>
    <t xml:space="preserve">H008</t>
  </si>
  <si>
    <t xml:space="preserve">H009</t>
  </si>
  <si>
    <t xml:space="preserve">H010</t>
  </si>
  <si>
    <t xml:space="preserve">H011</t>
  </si>
  <si>
    <t xml:space="preserve">H012</t>
  </si>
  <si>
    <t xml:space="preserve">H013</t>
  </si>
  <si>
    <t xml:space="preserve">H014</t>
  </si>
  <si>
    <t xml:space="preserve">H015</t>
  </si>
  <si>
    <t xml:space="preserve">H016</t>
  </si>
  <si>
    <t xml:space="preserve">H017</t>
  </si>
  <si>
    <t xml:space="preserve">H018</t>
  </si>
  <si>
    <t xml:space="preserve">H019</t>
  </si>
  <si>
    <t xml:space="preserve">H020</t>
  </si>
  <si>
    <t xml:space="preserve">H021</t>
  </si>
  <si>
    <t xml:space="preserve">H022</t>
  </si>
  <si>
    <t xml:space="preserve">H023</t>
  </si>
  <si>
    <t xml:space="preserve">H024</t>
  </si>
  <si>
    <t xml:space="preserve">H025</t>
  </si>
  <si>
    <t xml:space="preserve">H026</t>
  </si>
  <si>
    <t xml:space="preserve">H027</t>
  </si>
  <si>
    <t xml:space="preserve">H028</t>
  </si>
  <si>
    <t xml:space="preserve">H029</t>
  </si>
  <si>
    <t xml:space="preserve">H030</t>
  </si>
  <si>
    <t xml:space="preserve">H031</t>
  </si>
  <si>
    <t xml:space="preserve">H032</t>
  </si>
  <si>
    <t xml:space="preserve">H033</t>
  </si>
  <si>
    <t xml:space="preserve">H034</t>
  </si>
  <si>
    <t xml:space="preserve">H035</t>
  </si>
  <si>
    <t xml:space="preserve">H036</t>
  </si>
  <si>
    <t xml:space="preserve">H037</t>
  </si>
  <si>
    <t xml:space="preserve">H038</t>
  </si>
  <si>
    <t xml:space="preserve">H039</t>
  </si>
  <si>
    <t xml:space="preserve">H040</t>
  </si>
  <si>
    <t xml:space="preserve">2x2 effects from the DOE_2x2 sheet (all cells are formulas)</t>
  </si>
  <si>
    <t xml:space="preserve">Cell mean, A low (820 °C), B low (0.020 % Nb)</t>
  </si>
  <si>
    <t xml:space="preserve">AVERAGEIFS(average_range, criteria_range1, criteria1, criteria_range2, criteria2)</t>
  </si>
  <si>
    <t xml:space="preserve">Cell mean, A high (880 °C), B low (0.020 % Nb)</t>
  </si>
  <si>
    <t xml:space="preserve">Cell mean, A low (820 °C), B high (0.040 % Nb)</t>
  </si>
  <si>
    <t xml:space="preserve">Cell mean, A high (880 °C), B high (0.040 % Nb)</t>
  </si>
  <si>
    <t xml:space="preserve">Effect of A (temperature)</t>
  </si>
  <si>
    <t xml:space="preserve">Mean at +1 minus mean at -1</t>
  </si>
  <si>
    <t xml:space="preserve">Effect of B (Nb)</t>
  </si>
  <si>
    <t xml:space="preserve">Effect of AB (interaction)</t>
  </si>
  <si>
    <t xml:space="preserve">Uses the AB_coded column (product of the coded factors)</t>
  </si>
  <si>
    <t xml:space="preserve">Coefficient of AB (= effect / 2)</t>
  </si>
  <si>
    <t xml:space="preserve">Minitab reports Coef = Effect / 2 for coded -1/+1 factors</t>
  </si>
  <si>
    <t xml:space="preserve">Simple effect of A at B low</t>
  </si>
  <si>
    <t xml:space="preserve">How much temperature moves Charpy at 0.020 % Nb</t>
  </si>
  <si>
    <t xml:space="preserve">Simple effect of A at B high</t>
  </si>
  <si>
    <t xml:space="preserve">How much temperature moves Charpy at 0.040 % Nb</t>
  </si>
  <si>
    <t xml:space="preserve">AB coefficient from LINEST</t>
  </si>
  <si>
    <t xml:space="preserve">LINEST lists coefficients in reverse column order: AB, B, A, intercept</t>
  </si>
  <si>
    <t xml:space="preserve">A coefficient from LINEST</t>
  </si>
  <si>
    <t xml:space="preserve">Intercept from LINEST</t>
  </si>
  <si>
    <t xml:space="preserve">Grand mean of all 12 runs</t>
  </si>
  <si>
    <t xml:space="preserve">Association checks on Historical_Heats</t>
  </si>
  <si>
    <t xml:space="preserve">Correlation of C % and Mn %</t>
  </si>
  <si>
    <t xml:space="preserve">CORREL(array1, array2)</t>
  </si>
  <si>
    <t xml:space="preserve">VIF of C % or Mn % (two-predictor model)</t>
  </si>
  <si>
    <t xml:space="preserve">VIF = 1 / (1 - R squared of one X on the other)</t>
  </si>
  <si>
    <t xml:space="preserve">Correlation of finishing temperature and Nb %</t>
  </si>
  <si>
    <t xml:space="preserve">Near zero: these two X's are not associated</t>
  </si>
  <si>
    <t xml:space="preserve">Green text = formulas that read the data sheets. Change any Charpy_J value and every result updates.</t>
  </si>
  <si>
    <t xml:space="preserve">All data in this workbook is fictitious and was generated for teaching. It is not plant or customer data.</t>
  </si>
  <si>
    <t xml:space="preserve">Sheet</t>
  </si>
  <si>
    <t xml:space="preserve">Column</t>
  </si>
  <si>
    <t xml:space="preserve">Meaning</t>
  </si>
  <si>
    <t xml:space="preserve">DOE_2x2</t>
  </si>
  <si>
    <t xml:space="preserve">Standard (Yates) order of the run, 1-12</t>
  </si>
  <si>
    <t xml:space="preserve">Randomized order in which the run was made</t>
  </si>
  <si>
    <t xml:space="preserve">Factor A: finishing rolling temperature, °C (820 low, 880 high)</t>
  </si>
  <si>
    <t xml:space="preserve">Factor B: niobium content, weight % (0.020 low, 0.040 high)</t>
  </si>
  <si>
    <t xml:space="preserve">Factor A in coded units (-1 low, +1 high)</t>
  </si>
  <si>
    <t xml:space="preserve">Factor B in coded units (-1 low, +1 high)</t>
  </si>
  <si>
    <t xml:space="preserve">Interaction column: A_coded x B_coded (formula)</t>
  </si>
  <si>
    <t xml:space="preserve">Response: Charpy V-notch absorbed energy, joules</t>
  </si>
  <si>
    <t xml:space="preserve">Historical_Heats</t>
  </si>
  <si>
    <t xml:space="preserve">Heat identifier</t>
  </si>
  <si>
    <t xml:space="preserve">Recorded finishing temperature, °C (not controlled)</t>
  </si>
  <si>
    <t xml:space="preserve">Recorded niobium content, weight %</t>
  </si>
  <si>
    <t xml:space="preserve">Carbon content, weight %</t>
  </si>
  <si>
    <t xml:space="preserve">Manganese content, weight %</t>
  </si>
  <si>
    <t xml:space="preserve">Charpy V-notch absorbed energy, joules</t>
  </si>
  <si>
    <t xml:space="preserve">Vickers hardness, HV10</t>
  </si>
  <si>
    <t xml:space="preserve">Effects_Worksheet</t>
  </si>
  <si>
    <t xml:space="preserve">(all)</t>
  </si>
  <si>
    <t xml:space="preserve">Formulas that reproduce the lesson's hand calculations with AVERAGEIFS, LINEST, CORREL and RSQ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</si>
</sst>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"/>
    <numFmt numFmtId="167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D1B30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D1B3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2" t="s">
        <v>8</v>
      </c>
    </row>
    <row r="2" customFormat="false" ht="15" hidden="false" customHeight="false" outlineLevel="0" collapsed="false">
      <c r="A2" s="3" t="n">
        <v>1</v>
      </c>
      <c r="B2" s="3" t="n">
        <v>3</v>
      </c>
      <c r="C2" s="3" t="n">
        <v>820</v>
      </c>
      <c r="D2" s="4" t="n">
        <v>0.02</v>
      </c>
      <c r="E2" s="3" t="n">
        <v>-1</v>
      </c>
      <c r="F2" s="3" t="n">
        <v>-1</v>
      </c>
      <c r="G2" s="3" t="n">
        <f aca="false">E2*F2</f>
        <v>1</v>
      </c>
      <c r="H2" s="5" t="n">
        <v>133.1</v>
      </c>
    </row>
    <row r="3" customFormat="false" ht="15" hidden="false" customHeight="false" outlineLevel="0" collapsed="false">
      <c r="A3" s="3" t="n">
        <v>2</v>
      </c>
      <c r="B3" s="3" t="n">
        <v>8</v>
      </c>
      <c r="C3" s="3" t="n">
        <v>880</v>
      </c>
      <c r="D3" s="4" t="n">
        <v>0.02</v>
      </c>
      <c r="E3" s="3" t="n">
        <v>1</v>
      </c>
      <c r="F3" s="3" t="n">
        <v>-1</v>
      </c>
      <c r="G3" s="3" t="n">
        <f aca="false">E3*F3</f>
        <v>-1</v>
      </c>
      <c r="H3" s="5" t="n">
        <v>87.8</v>
      </c>
    </row>
    <row r="4" customFormat="false" ht="15" hidden="false" customHeight="false" outlineLevel="0" collapsed="false">
      <c r="A4" s="3" t="n">
        <v>3</v>
      </c>
      <c r="B4" s="3" t="n">
        <v>9</v>
      </c>
      <c r="C4" s="3" t="n">
        <v>820</v>
      </c>
      <c r="D4" s="4" t="n">
        <v>0.04</v>
      </c>
      <c r="E4" s="3" t="n">
        <v>-1</v>
      </c>
      <c r="F4" s="3" t="n">
        <v>1</v>
      </c>
      <c r="G4" s="3" t="n">
        <f aca="false">E4*F4</f>
        <v>-1</v>
      </c>
      <c r="H4" s="5" t="n">
        <v>135.5</v>
      </c>
    </row>
    <row r="5" customFormat="false" ht="15" hidden="false" customHeight="false" outlineLevel="0" collapsed="false">
      <c r="A5" s="3" t="n">
        <v>4</v>
      </c>
      <c r="B5" s="3" t="n">
        <v>6</v>
      </c>
      <c r="C5" s="3" t="n">
        <v>880</v>
      </c>
      <c r="D5" s="4" t="n">
        <v>0.04</v>
      </c>
      <c r="E5" s="3" t="n">
        <v>1</v>
      </c>
      <c r="F5" s="3" t="n">
        <v>1</v>
      </c>
      <c r="G5" s="3" t="n">
        <f aca="false">E5*F5</f>
        <v>1</v>
      </c>
      <c r="H5" s="5" t="n">
        <v>128</v>
      </c>
    </row>
    <row r="6" customFormat="false" ht="15" hidden="false" customHeight="false" outlineLevel="0" collapsed="false">
      <c r="A6" s="3" t="n">
        <v>5</v>
      </c>
      <c r="B6" s="3" t="n">
        <v>4</v>
      </c>
      <c r="C6" s="3" t="n">
        <v>820</v>
      </c>
      <c r="D6" s="4" t="n">
        <v>0.02</v>
      </c>
      <c r="E6" s="3" t="n">
        <v>-1</v>
      </c>
      <c r="F6" s="3" t="n">
        <v>-1</v>
      </c>
      <c r="G6" s="3" t="n">
        <f aca="false">E6*F6</f>
        <v>1</v>
      </c>
      <c r="H6" s="5" t="n">
        <v>141.6</v>
      </c>
    </row>
    <row r="7" customFormat="false" ht="15" hidden="false" customHeight="false" outlineLevel="0" collapsed="false">
      <c r="A7" s="3" t="n">
        <v>6</v>
      </c>
      <c r="B7" s="3" t="n">
        <v>12</v>
      </c>
      <c r="C7" s="3" t="n">
        <v>880</v>
      </c>
      <c r="D7" s="4" t="n">
        <v>0.02</v>
      </c>
      <c r="E7" s="3" t="n">
        <v>1</v>
      </c>
      <c r="F7" s="3" t="n">
        <v>-1</v>
      </c>
      <c r="G7" s="3" t="n">
        <f aca="false">E7*F7</f>
        <v>-1</v>
      </c>
      <c r="H7" s="5" t="n">
        <v>88.7</v>
      </c>
    </row>
    <row r="8" customFormat="false" ht="15" hidden="false" customHeight="false" outlineLevel="0" collapsed="false">
      <c r="A8" s="3" t="n">
        <v>7</v>
      </c>
      <c r="B8" s="3" t="n">
        <v>5</v>
      </c>
      <c r="C8" s="3" t="n">
        <v>820</v>
      </c>
      <c r="D8" s="4" t="n">
        <v>0.04</v>
      </c>
      <c r="E8" s="3" t="n">
        <v>-1</v>
      </c>
      <c r="F8" s="3" t="n">
        <v>1</v>
      </c>
      <c r="G8" s="3" t="n">
        <f aca="false">E8*F8</f>
        <v>-1</v>
      </c>
      <c r="H8" s="5" t="n">
        <v>136</v>
      </c>
    </row>
    <row r="9" customFormat="false" ht="15" hidden="false" customHeight="false" outlineLevel="0" collapsed="false">
      <c r="A9" s="3" t="n">
        <v>8</v>
      </c>
      <c r="B9" s="3" t="n">
        <v>2</v>
      </c>
      <c r="C9" s="3" t="n">
        <v>880</v>
      </c>
      <c r="D9" s="4" t="n">
        <v>0.04</v>
      </c>
      <c r="E9" s="3" t="n">
        <v>1</v>
      </c>
      <c r="F9" s="3" t="n">
        <v>1</v>
      </c>
      <c r="G9" s="3" t="n">
        <f aca="false">E9*F9</f>
        <v>1</v>
      </c>
      <c r="H9" s="5" t="n">
        <v>127.8</v>
      </c>
    </row>
    <row r="10" customFormat="false" ht="15" hidden="false" customHeight="false" outlineLevel="0" collapsed="false">
      <c r="A10" s="3" t="n">
        <v>9</v>
      </c>
      <c r="B10" s="3" t="n">
        <v>10</v>
      </c>
      <c r="C10" s="3" t="n">
        <v>820</v>
      </c>
      <c r="D10" s="4" t="n">
        <v>0.02</v>
      </c>
      <c r="E10" s="3" t="n">
        <v>-1</v>
      </c>
      <c r="F10" s="3" t="n">
        <v>-1</v>
      </c>
      <c r="G10" s="3" t="n">
        <f aca="false">E10*F10</f>
        <v>1</v>
      </c>
      <c r="H10" s="5" t="n">
        <v>137.2</v>
      </c>
    </row>
    <row r="11" customFormat="false" ht="15" hidden="false" customHeight="false" outlineLevel="0" collapsed="false">
      <c r="A11" s="3" t="n">
        <v>10</v>
      </c>
      <c r="B11" s="3" t="n">
        <v>7</v>
      </c>
      <c r="C11" s="3" t="n">
        <v>880</v>
      </c>
      <c r="D11" s="4" t="n">
        <v>0.02</v>
      </c>
      <c r="E11" s="3" t="n">
        <v>1</v>
      </c>
      <c r="F11" s="3" t="n">
        <v>-1</v>
      </c>
      <c r="G11" s="3" t="n">
        <f aca="false">E11*F11</f>
        <v>-1</v>
      </c>
      <c r="H11" s="5" t="n">
        <v>87.5</v>
      </c>
    </row>
    <row r="12" customFormat="false" ht="15" hidden="false" customHeight="false" outlineLevel="0" collapsed="false">
      <c r="A12" s="3" t="n">
        <v>11</v>
      </c>
      <c r="B12" s="3" t="n">
        <v>11</v>
      </c>
      <c r="C12" s="3" t="n">
        <v>820</v>
      </c>
      <c r="D12" s="4" t="n">
        <v>0.04</v>
      </c>
      <c r="E12" s="3" t="n">
        <v>-1</v>
      </c>
      <c r="F12" s="3" t="n">
        <v>1</v>
      </c>
      <c r="G12" s="3" t="n">
        <f aca="false">E12*F12</f>
        <v>-1</v>
      </c>
      <c r="H12" s="5" t="n">
        <v>127.4</v>
      </c>
    </row>
    <row r="13" customFormat="false" ht="15" hidden="false" customHeight="false" outlineLevel="0" collapsed="false">
      <c r="A13" s="3" t="n">
        <v>12</v>
      </c>
      <c r="B13" s="3" t="n">
        <v>1</v>
      </c>
      <c r="C13" s="3" t="n">
        <v>880</v>
      </c>
      <c r="D13" s="4" t="n">
        <v>0.04</v>
      </c>
      <c r="E13" s="3" t="n">
        <v>1</v>
      </c>
      <c r="F13" s="3" t="n">
        <v>1</v>
      </c>
      <c r="G13" s="3" t="n">
        <f aca="false">E13*F13</f>
        <v>1</v>
      </c>
      <c r="H13" s="5" t="n">
        <v>125.4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5"/>
  </cols>
  <sheetData>
    <row r="1" customFormat="false" ht="15" hidden="false" customHeight="false" outlineLevel="0" collapsed="false">
      <c r="A1" s="1" t="s">
        <v>9</v>
      </c>
      <c r="B1" s="1" t="s">
        <v>2</v>
      </c>
      <c r="C1" s="1" t="s">
        <v>3</v>
      </c>
      <c r="D1" s="1" t="s">
        <v>10</v>
      </c>
      <c r="E1" s="1" t="s">
        <v>11</v>
      </c>
      <c r="F1" s="1" t="s">
        <v>7</v>
      </c>
      <c r="G1" s="1" t="s">
        <v>12</v>
      </c>
      <c r="I1" s="2" t="s">
        <v>13</v>
      </c>
    </row>
    <row r="2" customFormat="false" ht="15" hidden="false" customHeight="false" outlineLevel="0" collapsed="false">
      <c r="A2" s="3" t="s">
        <v>14</v>
      </c>
      <c r="B2" s="3" t="n">
        <v>861</v>
      </c>
      <c r="C2" s="4" t="n">
        <v>0.03</v>
      </c>
      <c r="D2" s="4" t="n">
        <v>0.108</v>
      </c>
      <c r="E2" s="6" t="n">
        <v>1.6</v>
      </c>
      <c r="F2" s="5" t="n">
        <v>111.3</v>
      </c>
      <c r="G2" s="3" t="n">
        <v>184</v>
      </c>
    </row>
    <row r="3" customFormat="false" ht="15" hidden="false" customHeight="false" outlineLevel="0" collapsed="false">
      <c r="A3" s="3" t="s">
        <v>15</v>
      </c>
      <c r="B3" s="3" t="n">
        <v>829</v>
      </c>
      <c r="C3" s="4" t="n">
        <v>0.028</v>
      </c>
      <c r="D3" s="4" t="n">
        <v>0.108</v>
      </c>
      <c r="E3" s="6" t="n">
        <v>1.57</v>
      </c>
      <c r="F3" s="5" t="n">
        <v>126</v>
      </c>
      <c r="G3" s="3" t="n">
        <v>182</v>
      </c>
    </row>
    <row r="4" customFormat="false" ht="15" hidden="false" customHeight="false" outlineLevel="0" collapsed="false">
      <c r="A4" s="3" t="s">
        <v>16</v>
      </c>
      <c r="B4" s="3" t="n">
        <v>883</v>
      </c>
      <c r="C4" s="4" t="n">
        <v>0.03</v>
      </c>
      <c r="D4" s="4" t="n">
        <v>0.091</v>
      </c>
      <c r="E4" s="6" t="n">
        <v>1.24</v>
      </c>
      <c r="F4" s="5" t="n">
        <v>100.8</v>
      </c>
      <c r="G4" s="3" t="n">
        <v>166</v>
      </c>
    </row>
    <row r="5" customFormat="false" ht="15" hidden="false" customHeight="false" outlineLevel="0" collapsed="false">
      <c r="A5" s="3" t="s">
        <v>17</v>
      </c>
      <c r="B5" s="3" t="n">
        <v>823</v>
      </c>
      <c r="C5" s="4" t="n">
        <v>0.022</v>
      </c>
      <c r="D5" s="4" t="n">
        <v>0.077</v>
      </c>
      <c r="E5" s="6" t="n">
        <v>1.24</v>
      </c>
      <c r="F5" s="5" t="n">
        <v>125.7</v>
      </c>
      <c r="G5" s="3" t="n">
        <v>151</v>
      </c>
    </row>
    <row r="6" customFormat="false" ht="15" hidden="false" customHeight="false" outlineLevel="0" collapsed="false">
      <c r="A6" s="3" t="s">
        <v>18</v>
      </c>
      <c r="B6" s="3" t="n">
        <v>851</v>
      </c>
      <c r="C6" s="4" t="n">
        <v>0.023</v>
      </c>
      <c r="D6" s="4" t="n">
        <v>0.063</v>
      </c>
      <c r="E6" s="6" t="n">
        <v>1.01</v>
      </c>
      <c r="F6" s="5" t="n">
        <v>108.5</v>
      </c>
      <c r="G6" s="3" t="n">
        <v>132</v>
      </c>
    </row>
    <row r="7" customFormat="false" ht="15" hidden="false" customHeight="false" outlineLevel="0" collapsed="false">
      <c r="A7" s="3" t="s">
        <v>19</v>
      </c>
      <c r="B7" s="3" t="n">
        <v>861</v>
      </c>
      <c r="C7" s="4" t="n">
        <v>0.031</v>
      </c>
      <c r="D7" s="4" t="n">
        <v>0.083</v>
      </c>
      <c r="E7" s="6" t="n">
        <v>1.28</v>
      </c>
      <c r="F7" s="5" t="n">
        <v>120.5</v>
      </c>
      <c r="G7" s="3" t="n">
        <v>164</v>
      </c>
    </row>
    <row r="8" customFormat="false" ht="15" hidden="false" customHeight="false" outlineLevel="0" collapsed="false">
      <c r="A8" s="3" t="s">
        <v>20</v>
      </c>
      <c r="B8" s="3" t="n">
        <v>849</v>
      </c>
      <c r="C8" s="4" t="n">
        <v>0.036</v>
      </c>
      <c r="D8" s="4" t="n">
        <v>0.085</v>
      </c>
      <c r="E8" s="6" t="n">
        <v>1.3</v>
      </c>
      <c r="F8" s="5" t="n">
        <v>126.5</v>
      </c>
      <c r="G8" s="3" t="n">
        <v>157</v>
      </c>
    </row>
    <row r="9" customFormat="false" ht="15" hidden="false" customHeight="false" outlineLevel="0" collapsed="false">
      <c r="A9" s="3" t="s">
        <v>21</v>
      </c>
      <c r="B9" s="3" t="n">
        <v>861</v>
      </c>
      <c r="C9" s="4" t="n">
        <v>0.039</v>
      </c>
      <c r="D9" s="4" t="n">
        <v>0.063</v>
      </c>
      <c r="E9" s="6" t="n">
        <v>0.96</v>
      </c>
      <c r="F9" s="5" t="n">
        <v>124.5</v>
      </c>
      <c r="G9" s="3" t="n">
        <v>135</v>
      </c>
    </row>
    <row r="10" customFormat="false" ht="15" hidden="false" customHeight="false" outlineLevel="0" collapsed="false">
      <c r="A10" s="3" t="s">
        <v>22</v>
      </c>
      <c r="B10" s="3" t="n">
        <v>836</v>
      </c>
      <c r="C10" s="4" t="n">
        <v>0.03</v>
      </c>
      <c r="D10" s="4" t="n">
        <v>0.063</v>
      </c>
      <c r="E10" s="6" t="n">
        <v>1.07</v>
      </c>
      <c r="F10" s="5" t="n">
        <v>128.8</v>
      </c>
      <c r="G10" s="3" t="n">
        <v>141</v>
      </c>
    </row>
    <row r="11" customFormat="false" ht="15" hidden="false" customHeight="false" outlineLevel="0" collapsed="false">
      <c r="A11" s="3" t="s">
        <v>23</v>
      </c>
      <c r="B11" s="3" t="n">
        <v>857</v>
      </c>
      <c r="C11" s="4" t="n">
        <v>0.037</v>
      </c>
      <c r="D11" s="4" t="n">
        <v>0.12</v>
      </c>
      <c r="E11" s="6" t="n">
        <v>1.63</v>
      </c>
      <c r="F11" s="5" t="n">
        <v>131.5</v>
      </c>
      <c r="G11" s="3" t="n">
        <v>195</v>
      </c>
    </row>
    <row r="12" customFormat="false" ht="15" hidden="false" customHeight="false" outlineLevel="0" collapsed="false">
      <c r="A12" s="3" t="s">
        <v>24</v>
      </c>
      <c r="B12" s="3" t="n">
        <v>880</v>
      </c>
      <c r="C12" s="4" t="n">
        <v>0.018</v>
      </c>
      <c r="D12" s="4" t="n">
        <v>0.099</v>
      </c>
      <c r="E12" s="6" t="n">
        <v>1.5</v>
      </c>
      <c r="F12" s="5" t="n">
        <v>86.3</v>
      </c>
      <c r="G12" s="3" t="n">
        <v>179</v>
      </c>
    </row>
    <row r="13" customFormat="false" ht="15" hidden="false" customHeight="false" outlineLevel="0" collapsed="false">
      <c r="A13" s="3" t="s">
        <v>25</v>
      </c>
      <c r="B13" s="3" t="n">
        <v>833</v>
      </c>
      <c r="C13" s="4" t="n">
        <v>0.026</v>
      </c>
      <c r="D13" s="4" t="n">
        <v>0.074</v>
      </c>
      <c r="E13" s="6" t="n">
        <v>1.12</v>
      </c>
      <c r="F13" s="5" t="n">
        <v>133</v>
      </c>
      <c r="G13" s="3" t="n">
        <v>156</v>
      </c>
    </row>
    <row r="14" customFormat="false" ht="15" hidden="false" customHeight="false" outlineLevel="0" collapsed="false">
      <c r="A14" s="3" t="s">
        <v>26</v>
      </c>
      <c r="B14" s="3" t="n">
        <v>846</v>
      </c>
      <c r="C14" s="4" t="n">
        <v>0.032</v>
      </c>
      <c r="D14" s="4" t="n">
        <v>0.086</v>
      </c>
      <c r="E14" s="6" t="n">
        <v>1.35</v>
      </c>
      <c r="F14" s="5" t="n">
        <v>134.2</v>
      </c>
      <c r="G14" s="3" t="n">
        <v>163</v>
      </c>
    </row>
    <row r="15" customFormat="false" ht="15" hidden="false" customHeight="false" outlineLevel="0" collapsed="false">
      <c r="A15" s="3" t="s">
        <v>27</v>
      </c>
      <c r="B15" s="3" t="n">
        <v>826</v>
      </c>
      <c r="C15" s="4" t="n">
        <v>0.035</v>
      </c>
      <c r="D15" s="4" t="n">
        <v>0.118</v>
      </c>
      <c r="E15" s="6" t="n">
        <v>1.56</v>
      </c>
      <c r="F15" s="5" t="n">
        <v>136.7</v>
      </c>
      <c r="G15" s="3" t="n">
        <v>187</v>
      </c>
    </row>
    <row r="16" customFormat="false" ht="15" hidden="false" customHeight="false" outlineLevel="0" collapsed="false">
      <c r="A16" s="3" t="s">
        <v>28</v>
      </c>
      <c r="B16" s="3" t="n">
        <v>858</v>
      </c>
      <c r="C16" s="4" t="n">
        <v>0.023</v>
      </c>
      <c r="D16" s="4" t="n">
        <v>0.114</v>
      </c>
      <c r="E16" s="6" t="n">
        <v>1.57</v>
      </c>
      <c r="F16" s="5" t="n">
        <v>118.5</v>
      </c>
      <c r="G16" s="3" t="n">
        <v>182</v>
      </c>
    </row>
    <row r="17" customFormat="false" ht="15" hidden="false" customHeight="false" outlineLevel="0" collapsed="false">
      <c r="A17" s="3" t="s">
        <v>29</v>
      </c>
      <c r="B17" s="3" t="n">
        <v>875</v>
      </c>
      <c r="C17" s="4" t="n">
        <v>0.026</v>
      </c>
      <c r="D17" s="4" t="n">
        <v>0.111</v>
      </c>
      <c r="E17" s="6" t="n">
        <v>1.51</v>
      </c>
      <c r="F17" s="5" t="n">
        <v>106</v>
      </c>
      <c r="G17" s="3" t="n">
        <v>186</v>
      </c>
    </row>
    <row r="18" customFormat="false" ht="15" hidden="false" customHeight="false" outlineLevel="0" collapsed="false">
      <c r="A18" s="3" t="s">
        <v>30</v>
      </c>
      <c r="B18" s="3" t="n">
        <v>859</v>
      </c>
      <c r="C18" s="4" t="n">
        <v>0.039</v>
      </c>
      <c r="D18" s="4" t="n">
        <v>0.084</v>
      </c>
      <c r="E18" s="6" t="n">
        <v>1.38</v>
      </c>
      <c r="F18" s="5" t="n">
        <v>125.6</v>
      </c>
      <c r="G18" s="3" t="n">
        <v>164</v>
      </c>
    </row>
    <row r="19" customFormat="false" ht="15" hidden="false" customHeight="false" outlineLevel="0" collapsed="false">
      <c r="A19" s="3" t="s">
        <v>31</v>
      </c>
      <c r="B19" s="3" t="n">
        <v>816</v>
      </c>
      <c r="C19" s="4" t="n">
        <v>0.034</v>
      </c>
      <c r="D19" s="4" t="n">
        <v>0.09</v>
      </c>
      <c r="E19" s="6" t="n">
        <v>1.38</v>
      </c>
      <c r="F19" s="5" t="n">
        <v>126.6</v>
      </c>
      <c r="G19" s="3" t="n">
        <v>171</v>
      </c>
    </row>
    <row r="20" customFormat="false" ht="15" hidden="false" customHeight="false" outlineLevel="0" collapsed="false">
      <c r="A20" s="3" t="s">
        <v>32</v>
      </c>
      <c r="B20" s="3" t="n">
        <v>879</v>
      </c>
      <c r="C20" s="4" t="n">
        <v>0.031</v>
      </c>
      <c r="D20" s="4" t="n">
        <v>0.101</v>
      </c>
      <c r="E20" s="6" t="n">
        <v>1.61</v>
      </c>
      <c r="F20" s="5" t="n">
        <v>105.1</v>
      </c>
      <c r="G20" s="3" t="n">
        <v>183</v>
      </c>
    </row>
    <row r="21" customFormat="false" ht="15" hidden="false" customHeight="false" outlineLevel="0" collapsed="false">
      <c r="A21" s="3" t="s">
        <v>33</v>
      </c>
      <c r="B21" s="3" t="n">
        <v>866</v>
      </c>
      <c r="C21" s="4" t="n">
        <v>0.022</v>
      </c>
      <c r="D21" s="4" t="n">
        <v>0.064</v>
      </c>
      <c r="E21" s="6" t="n">
        <v>1.13</v>
      </c>
      <c r="F21" s="5" t="n">
        <v>95.9</v>
      </c>
      <c r="G21" s="3" t="n">
        <v>141</v>
      </c>
    </row>
    <row r="22" customFormat="false" ht="15" hidden="false" customHeight="false" outlineLevel="0" collapsed="false">
      <c r="A22" s="3" t="s">
        <v>34</v>
      </c>
      <c r="B22" s="3" t="n">
        <v>856</v>
      </c>
      <c r="C22" s="4" t="n">
        <v>0.038</v>
      </c>
      <c r="D22" s="4" t="n">
        <v>0.093</v>
      </c>
      <c r="E22" s="6" t="n">
        <v>1.43</v>
      </c>
      <c r="F22" s="5" t="n">
        <v>137</v>
      </c>
      <c r="G22" s="3" t="n">
        <v>169</v>
      </c>
    </row>
    <row r="23" customFormat="false" ht="15" hidden="false" customHeight="false" outlineLevel="0" collapsed="false">
      <c r="A23" s="3" t="s">
        <v>35</v>
      </c>
      <c r="B23" s="3" t="n">
        <v>871</v>
      </c>
      <c r="C23" s="4" t="n">
        <v>0.021</v>
      </c>
      <c r="D23" s="4" t="n">
        <v>0.076</v>
      </c>
      <c r="E23" s="6" t="n">
        <v>1.26</v>
      </c>
      <c r="F23" s="5" t="n">
        <v>100.6</v>
      </c>
      <c r="G23" s="3" t="n">
        <v>153</v>
      </c>
    </row>
    <row r="24" customFormat="false" ht="15" hidden="false" customHeight="false" outlineLevel="0" collapsed="false">
      <c r="A24" s="3" t="s">
        <v>36</v>
      </c>
      <c r="B24" s="3" t="n">
        <v>846</v>
      </c>
      <c r="C24" s="4" t="n">
        <v>0.036</v>
      </c>
      <c r="D24" s="4" t="n">
        <v>0.113</v>
      </c>
      <c r="E24" s="6" t="n">
        <v>1.54</v>
      </c>
      <c r="F24" s="5" t="n">
        <v>121.5</v>
      </c>
      <c r="G24" s="3" t="n">
        <v>190</v>
      </c>
    </row>
    <row r="25" customFormat="false" ht="15" hidden="false" customHeight="false" outlineLevel="0" collapsed="false">
      <c r="A25" s="3" t="s">
        <v>37</v>
      </c>
      <c r="B25" s="3" t="n">
        <v>824</v>
      </c>
      <c r="C25" s="4" t="n">
        <v>0.022</v>
      </c>
      <c r="D25" s="4" t="n">
        <v>0.064</v>
      </c>
      <c r="E25" s="6" t="n">
        <v>1.09</v>
      </c>
      <c r="F25" s="5" t="n">
        <v>134</v>
      </c>
      <c r="G25" s="3" t="n">
        <v>140</v>
      </c>
    </row>
    <row r="26" customFormat="false" ht="15" hidden="false" customHeight="false" outlineLevel="0" collapsed="false">
      <c r="A26" s="3" t="s">
        <v>38</v>
      </c>
      <c r="B26" s="3" t="n">
        <v>847</v>
      </c>
      <c r="C26" s="4" t="n">
        <v>0.025</v>
      </c>
      <c r="D26" s="4" t="n">
        <v>0.101</v>
      </c>
      <c r="E26" s="6" t="n">
        <v>1.54</v>
      </c>
      <c r="F26" s="5" t="n">
        <v>119.9</v>
      </c>
      <c r="G26" s="3" t="n">
        <v>183</v>
      </c>
    </row>
    <row r="27" customFormat="false" ht="15" hidden="false" customHeight="false" outlineLevel="0" collapsed="false">
      <c r="A27" s="3" t="s">
        <v>39</v>
      </c>
      <c r="B27" s="3" t="n">
        <v>856</v>
      </c>
      <c r="C27" s="4" t="n">
        <v>0.025</v>
      </c>
      <c r="D27" s="4" t="n">
        <v>0.112</v>
      </c>
      <c r="E27" s="6" t="n">
        <v>1.55</v>
      </c>
      <c r="F27" s="5" t="n">
        <v>106.6</v>
      </c>
      <c r="G27" s="3" t="n">
        <v>199</v>
      </c>
    </row>
    <row r="28" customFormat="false" ht="15" hidden="false" customHeight="false" outlineLevel="0" collapsed="false">
      <c r="A28" s="3" t="s">
        <v>40</v>
      </c>
      <c r="B28" s="3" t="n">
        <v>846</v>
      </c>
      <c r="C28" s="4" t="n">
        <v>0.033</v>
      </c>
      <c r="D28" s="4" t="n">
        <v>0.074</v>
      </c>
      <c r="E28" s="6" t="n">
        <v>1.2</v>
      </c>
      <c r="F28" s="5" t="n">
        <v>126.6</v>
      </c>
      <c r="G28" s="3" t="n">
        <v>155</v>
      </c>
    </row>
    <row r="29" customFormat="false" ht="15" hidden="false" customHeight="false" outlineLevel="0" collapsed="false">
      <c r="A29" s="3" t="s">
        <v>41</v>
      </c>
      <c r="B29" s="3" t="n">
        <v>875</v>
      </c>
      <c r="C29" s="4" t="n">
        <v>0.03</v>
      </c>
      <c r="D29" s="4" t="n">
        <v>0.114</v>
      </c>
      <c r="E29" s="6" t="n">
        <v>1.59</v>
      </c>
      <c r="F29" s="5" t="n">
        <v>116.9</v>
      </c>
      <c r="G29" s="3" t="n">
        <v>184</v>
      </c>
    </row>
    <row r="30" customFormat="false" ht="15" hidden="false" customHeight="false" outlineLevel="0" collapsed="false">
      <c r="A30" s="3" t="s">
        <v>42</v>
      </c>
      <c r="B30" s="3" t="n">
        <v>846</v>
      </c>
      <c r="C30" s="4" t="n">
        <v>0.021</v>
      </c>
      <c r="D30" s="4" t="n">
        <v>0.112</v>
      </c>
      <c r="E30" s="6" t="n">
        <v>1.61</v>
      </c>
      <c r="F30" s="5" t="n">
        <v>115</v>
      </c>
      <c r="G30" s="3" t="n">
        <v>200</v>
      </c>
    </row>
    <row r="31" customFormat="false" ht="15" hidden="false" customHeight="false" outlineLevel="0" collapsed="false">
      <c r="A31" s="3" t="s">
        <v>43</v>
      </c>
      <c r="B31" s="3" t="n">
        <v>816</v>
      </c>
      <c r="C31" s="4" t="n">
        <v>0.026</v>
      </c>
      <c r="D31" s="4" t="n">
        <v>0.061</v>
      </c>
      <c r="E31" s="6" t="n">
        <v>1.04</v>
      </c>
      <c r="F31" s="5" t="n">
        <v>144.3</v>
      </c>
      <c r="G31" s="3" t="n">
        <v>140</v>
      </c>
    </row>
    <row r="32" customFormat="false" ht="15" hidden="false" customHeight="false" outlineLevel="0" collapsed="false">
      <c r="A32" s="3" t="s">
        <v>44</v>
      </c>
      <c r="B32" s="3" t="n">
        <v>876</v>
      </c>
      <c r="C32" s="4" t="n">
        <v>0.032</v>
      </c>
      <c r="D32" s="4" t="n">
        <v>0.102</v>
      </c>
      <c r="E32" s="6" t="n">
        <v>1.46</v>
      </c>
      <c r="F32" s="5" t="n">
        <v>108.1</v>
      </c>
      <c r="G32" s="3" t="n">
        <v>175</v>
      </c>
    </row>
    <row r="33" customFormat="false" ht="15" hidden="false" customHeight="false" outlineLevel="0" collapsed="false">
      <c r="A33" s="3" t="s">
        <v>45</v>
      </c>
      <c r="B33" s="3" t="n">
        <v>833</v>
      </c>
      <c r="C33" s="4" t="n">
        <v>0.034</v>
      </c>
      <c r="D33" s="4" t="n">
        <v>0.06</v>
      </c>
      <c r="E33" s="6" t="n">
        <v>1.06</v>
      </c>
      <c r="F33" s="5" t="n">
        <v>132.7</v>
      </c>
      <c r="G33" s="3" t="n">
        <v>143</v>
      </c>
    </row>
    <row r="34" customFormat="false" ht="15" hidden="false" customHeight="false" outlineLevel="0" collapsed="false">
      <c r="A34" s="3" t="s">
        <v>46</v>
      </c>
      <c r="B34" s="3" t="n">
        <v>847</v>
      </c>
      <c r="C34" s="4" t="n">
        <v>0.021</v>
      </c>
      <c r="D34" s="4" t="n">
        <v>0.09</v>
      </c>
      <c r="E34" s="6" t="n">
        <v>1.36</v>
      </c>
      <c r="F34" s="5" t="n">
        <v>120.2</v>
      </c>
      <c r="G34" s="3" t="n">
        <v>168</v>
      </c>
    </row>
    <row r="35" customFormat="false" ht="15" hidden="false" customHeight="false" outlineLevel="0" collapsed="false">
      <c r="A35" s="3" t="s">
        <v>47</v>
      </c>
      <c r="B35" s="3" t="n">
        <v>879</v>
      </c>
      <c r="C35" s="4" t="n">
        <v>0.021</v>
      </c>
      <c r="D35" s="4" t="n">
        <v>0.086</v>
      </c>
      <c r="E35" s="6" t="n">
        <v>1.26</v>
      </c>
      <c r="F35" s="5" t="n">
        <v>89</v>
      </c>
      <c r="G35" s="3" t="n">
        <v>159</v>
      </c>
    </row>
    <row r="36" customFormat="false" ht="15" hidden="false" customHeight="false" outlineLevel="0" collapsed="false">
      <c r="A36" s="3" t="s">
        <v>48</v>
      </c>
      <c r="B36" s="3" t="n">
        <v>821</v>
      </c>
      <c r="C36" s="4" t="n">
        <v>0.03</v>
      </c>
      <c r="D36" s="4" t="n">
        <v>0.072</v>
      </c>
      <c r="E36" s="6" t="n">
        <v>1.22</v>
      </c>
      <c r="F36" s="5" t="n">
        <v>139</v>
      </c>
      <c r="G36" s="3" t="n">
        <v>149</v>
      </c>
    </row>
    <row r="37" customFormat="false" ht="15" hidden="false" customHeight="false" outlineLevel="0" collapsed="false">
      <c r="A37" s="3" t="s">
        <v>49</v>
      </c>
      <c r="B37" s="3" t="n">
        <v>876</v>
      </c>
      <c r="C37" s="4" t="n">
        <v>0.039</v>
      </c>
      <c r="D37" s="4" t="n">
        <v>0.079</v>
      </c>
      <c r="E37" s="6" t="n">
        <v>1.16</v>
      </c>
      <c r="F37" s="5" t="n">
        <v>119.2</v>
      </c>
      <c r="G37" s="3" t="n">
        <v>149</v>
      </c>
    </row>
    <row r="38" customFormat="false" ht="15" hidden="false" customHeight="false" outlineLevel="0" collapsed="false">
      <c r="A38" s="3" t="s">
        <v>50</v>
      </c>
      <c r="B38" s="3" t="n">
        <v>828</v>
      </c>
      <c r="C38" s="4" t="n">
        <v>0.023</v>
      </c>
      <c r="D38" s="4" t="n">
        <v>0.108</v>
      </c>
      <c r="E38" s="6" t="n">
        <v>1.46</v>
      </c>
      <c r="F38" s="5" t="n">
        <v>139</v>
      </c>
      <c r="G38" s="3" t="n">
        <v>183</v>
      </c>
    </row>
    <row r="39" customFormat="false" ht="15" hidden="false" customHeight="false" outlineLevel="0" collapsed="false">
      <c r="A39" s="3" t="s">
        <v>51</v>
      </c>
      <c r="B39" s="3" t="n">
        <v>877</v>
      </c>
      <c r="C39" s="4" t="n">
        <v>0.02</v>
      </c>
      <c r="D39" s="4" t="n">
        <v>0.079</v>
      </c>
      <c r="E39" s="6" t="n">
        <v>1.16</v>
      </c>
      <c r="F39" s="5" t="n">
        <v>90.2</v>
      </c>
      <c r="G39" s="3" t="n">
        <v>159</v>
      </c>
    </row>
    <row r="40" customFormat="false" ht="15" hidden="false" customHeight="false" outlineLevel="0" collapsed="false">
      <c r="A40" s="3" t="s">
        <v>52</v>
      </c>
      <c r="B40" s="3" t="n">
        <v>878</v>
      </c>
      <c r="C40" s="4" t="n">
        <v>0.021</v>
      </c>
      <c r="D40" s="4" t="n">
        <v>0.069</v>
      </c>
      <c r="E40" s="6" t="n">
        <v>1.2</v>
      </c>
      <c r="F40" s="5" t="n">
        <v>87.6</v>
      </c>
      <c r="G40" s="3" t="n">
        <v>148</v>
      </c>
    </row>
    <row r="41" customFormat="false" ht="15" hidden="false" customHeight="false" outlineLevel="0" collapsed="false">
      <c r="A41" s="3" t="s">
        <v>53</v>
      </c>
      <c r="B41" s="3" t="n">
        <v>867</v>
      </c>
      <c r="C41" s="4" t="n">
        <v>0.032</v>
      </c>
      <c r="D41" s="4" t="n">
        <v>0.102</v>
      </c>
      <c r="E41" s="6" t="n">
        <v>1.45</v>
      </c>
      <c r="F41" s="5" t="n">
        <v>113.5</v>
      </c>
      <c r="G41" s="3" t="n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7" t="s">
        <v>54</v>
      </c>
    </row>
    <row r="3" customFormat="false" ht="15" hidden="false" customHeight="false" outlineLevel="0" collapsed="false">
      <c r="A3" s="3" t="s">
        <v>55</v>
      </c>
      <c r="B3" s="8" t="n">
        <f aca="false">AVERAGEIFS(DOE_2x2!$H$2:$H$13,DOE_2x2!$E$2:$E$13,-1,DOE_2x2!$F$2:$F$13,-1)</f>
        <v>137.3</v>
      </c>
      <c r="C3" s="2" t="s">
        <v>56</v>
      </c>
    </row>
    <row r="4" customFormat="false" ht="15" hidden="false" customHeight="false" outlineLevel="0" collapsed="false">
      <c r="A4" s="3" t="s">
        <v>57</v>
      </c>
      <c r="B4" s="8" t="n">
        <f aca="false">AVERAGEIFS(DOE_2x2!$H$2:$H$13,DOE_2x2!$E$2:$E$13,1,DOE_2x2!$F$2:$F$13,-1)</f>
        <v>88</v>
      </c>
      <c r="C4" s="2"/>
    </row>
    <row r="5" customFormat="false" ht="15" hidden="false" customHeight="false" outlineLevel="0" collapsed="false">
      <c r="A5" s="3" t="s">
        <v>58</v>
      </c>
      <c r="B5" s="8" t="n">
        <f aca="false">AVERAGEIFS(DOE_2x2!$H$2:$H$13,DOE_2x2!$E$2:$E$13,-1,DOE_2x2!$F$2:$F$13,1)</f>
        <v>132.966666666667</v>
      </c>
      <c r="C5" s="2"/>
    </row>
    <row r="6" customFormat="false" ht="15" hidden="false" customHeight="false" outlineLevel="0" collapsed="false">
      <c r="A6" s="3" t="s">
        <v>59</v>
      </c>
      <c r="B6" s="8" t="n">
        <f aca="false">AVERAGEIFS(DOE_2x2!$H$2:$H$13,DOE_2x2!$E$2:$E$13,1,DOE_2x2!$F$2:$F$13,1)</f>
        <v>127.066666666667</v>
      </c>
      <c r="C6" s="2"/>
    </row>
    <row r="7" customFormat="false" ht="15" hidden="false" customHeight="false" outlineLevel="0" collapsed="false">
      <c r="A7" s="3" t="s">
        <v>60</v>
      </c>
      <c r="B7" s="8" t="n">
        <f aca="false">AVERAGEIFS(DOE_2x2!$H$2:$H$13,DOE_2x2!$E$2:$E$13,1)-AVERAGEIFS(DOE_2x2!$H$2:$H$13,DOE_2x2!$E$2:$E$13,-1)</f>
        <v>-27.6</v>
      </c>
      <c r="C7" s="2" t="s">
        <v>61</v>
      </c>
    </row>
    <row r="8" customFormat="false" ht="15" hidden="false" customHeight="false" outlineLevel="0" collapsed="false">
      <c r="A8" s="3" t="s">
        <v>62</v>
      </c>
      <c r="B8" s="8" t="n">
        <f aca="false">AVERAGEIFS(DOE_2x2!$H$2:$H$13,DOE_2x2!$F$2:$F$13,1)-AVERAGEIFS(DOE_2x2!$H$2:$H$13,DOE_2x2!$F$2:$F$13,-1)</f>
        <v>17.3666666666667</v>
      </c>
      <c r="C8" s="2"/>
    </row>
    <row r="9" customFormat="false" ht="15" hidden="false" customHeight="false" outlineLevel="0" collapsed="false">
      <c r="A9" s="3" t="s">
        <v>63</v>
      </c>
      <c r="B9" s="8" t="n">
        <f aca="false">AVERAGEIFS(DOE_2x2!$H$2:$H$13,DOE_2x2!$G$2:$G$13,1)-AVERAGEIFS(DOE_2x2!$H$2:$H$13,DOE_2x2!$G$2:$G$13,-1)</f>
        <v>21.7</v>
      </c>
      <c r="C9" s="2" t="s">
        <v>64</v>
      </c>
    </row>
    <row r="10" customFormat="false" ht="15" hidden="false" customHeight="false" outlineLevel="0" collapsed="false">
      <c r="A10" s="3" t="s">
        <v>65</v>
      </c>
      <c r="B10" s="8" t="n">
        <f aca="false">B9/2</f>
        <v>10.85</v>
      </c>
      <c r="C10" s="2" t="s">
        <v>66</v>
      </c>
    </row>
    <row r="11" customFormat="false" ht="15" hidden="false" customHeight="false" outlineLevel="0" collapsed="false">
      <c r="A11" s="3" t="s">
        <v>67</v>
      </c>
      <c r="B11" s="8" t="n">
        <f aca="false">B4-B3</f>
        <v>-49.3</v>
      </c>
      <c r="C11" s="2" t="s">
        <v>68</v>
      </c>
    </row>
    <row r="12" customFormat="false" ht="15" hidden="false" customHeight="false" outlineLevel="0" collapsed="false">
      <c r="A12" s="3" t="s">
        <v>69</v>
      </c>
      <c r="B12" s="8" t="n">
        <f aca="false">B6-B5</f>
        <v>-5.90000000000001</v>
      </c>
      <c r="C12" s="2" t="s">
        <v>70</v>
      </c>
    </row>
    <row r="13" customFormat="false" ht="15" hidden="false" customHeight="false" outlineLevel="0" collapsed="false">
      <c r="A13" s="3" t="s">
        <v>71</v>
      </c>
      <c r="B13" s="8" t="n">
        <f aca="false">INDEX(LINEST(DOE_2x2!$H$2:$H$13,DOE_2x2!$E$2:$G$13),1,1)</f>
        <v>10.85</v>
      </c>
      <c r="C13" s="2" t="s">
        <v>72</v>
      </c>
    </row>
    <row r="14" customFormat="false" ht="15" hidden="false" customHeight="false" outlineLevel="0" collapsed="false">
      <c r="A14" s="3" t="s">
        <v>73</v>
      </c>
      <c r="B14" s="8" t="n">
        <f aca="false">INDEX(LINEST(DOE_2x2!$H$2:$H$13,DOE_2x2!$E$2:$G$13),1,3)</f>
        <v>-13.8</v>
      </c>
      <c r="C14" s="2"/>
    </row>
    <row r="15" customFormat="false" ht="15" hidden="false" customHeight="false" outlineLevel="0" collapsed="false">
      <c r="A15" s="3" t="s">
        <v>74</v>
      </c>
      <c r="B15" s="8" t="n">
        <f aca="false">INDEX(LINEST(DOE_2x2!$H$2:$H$13,DOE_2x2!$E$2:$G$13),1,4)</f>
        <v>121.333333333333</v>
      </c>
      <c r="C15" s="2" t="s">
        <v>75</v>
      </c>
    </row>
    <row r="18" customFormat="false" ht="15" hidden="false" customHeight="false" outlineLevel="0" collapsed="false">
      <c r="A18" s="7" t="s">
        <v>76</v>
      </c>
    </row>
    <row r="19" customFormat="false" ht="15" hidden="false" customHeight="false" outlineLevel="0" collapsed="false">
      <c r="A19" s="3" t="s">
        <v>77</v>
      </c>
      <c r="B19" s="9" t="n">
        <f aca="false">CORREL(Historical_Heats!$D$2:$D$41,Historical_Heats!$E$2:$E$41)</f>
        <v>0.955817202711504</v>
      </c>
      <c r="C19" s="2" t="s">
        <v>78</v>
      </c>
    </row>
    <row r="20" customFormat="false" ht="15" hidden="false" customHeight="false" outlineLevel="0" collapsed="false">
      <c r="A20" s="3" t="s">
        <v>79</v>
      </c>
      <c r="B20" s="9" t="n">
        <f aca="false">1/(1-RSQ(Historical_Heats!$D$2:$D$41,Historical_Heats!$E$2:$E$41))</f>
        <v>11.5722692553593</v>
      </c>
      <c r="C20" s="2" t="s">
        <v>80</v>
      </c>
    </row>
    <row r="21" customFormat="false" ht="15" hidden="false" customHeight="false" outlineLevel="0" collapsed="false">
      <c r="A21" s="3" t="s">
        <v>81</v>
      </c>
      <c r="B21" s="9" t="n">
        <f aca="false">CORREL(Historical_Heats!$B$2:$B$41,Historical_Heats!$C$2:$C$41)</f>
        <v>-0.0655819075342615</v>
      </c>
      <c r="C21" s="2" t="s">
        <v>82</v>
      </c>
    </row>
    <row r="23" customFormat="false" ht="15" hidden="false" customHeight="false" outlineLevel="0" collapsed="false">
      <c r="A23" s="2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7" t="s">
        <v>84</v>
      </c>
    </row>
    <row r="3" customFormat="false" ht="15" hidden="false" customHeight="false" outlineLevel="0" collapsed="false">
      <c r="A3" s="7" t="s">
        <v>85</v>
      </c>
      <c r="B3" s="7" t="s">
        <v>86</v>
      </c>
      <c r="C3" s="7" t="s">
        <v>87</v>
      </c>
    </row>
    <row r="4" customFormat="false" ht="15" hidden="false" customHeight="false" outlineLevel="0" collapsed="false">
      <c r="A4" s="3" t="s">
        <v>88</v>
      </c>
      <c r="B4" s="3" t="s">
        <v>0</v>
      </c>
      <c r="C4" s="3" t="s">
        <v>89</v>
      </c>
    </row>
    <row r="5" customFormat="false" ht="15" hidden="false" customHeight="false" outlineLevel="0" collapsed="false">
      <c r="A5" s="3" t="s">
        <v>88</v>
      </c>
      <c r="B5" s="3" t="s">
        <v>1</v>
      </c>
      <c r="C5" s="3" t="s">
        <v>90</v>
      </c>
    </row>
    <row r="6" customFormat="false" ht="15" hidden="false" customHeight="false" outlineLevel="0" collapsed="false">
      <c r="A6" s="3" t="s">
        <v>88</v>
      </c>
      <c r="B6" s="3" t="s">
        <v>2</v>
      </c>
      <c r="C6" s="3" t="s">
        <v>91</v>
      </c>
    </row>
    <row r="7" customFormat="false" ht="15" hidden="false" customHeight="false" outlineLevel="0" collapsed="false">
      <c r="A7" s="3" t="s">
        <v>88</v>
      </c>
      <c r="B7" s="3" t="s">
        <v>3</v>
      </c>
      <c r="C7" s="3" t="s">
        <v>92</v>
      </c>
    </row>
    <row r="8" customFormat="false" ht="15" hidden="false" customHeight="false" outlineLevel="0" collapsed="false">
      <c r="A8" s="3" t="s">
        <v>88</v>
      </c>
      <c r="B8" s="3" t="s">
        <v>4</v>
      </c>
      <c r="C8" s="3" t="s">
        <v>93</v>
      </c>
    </row>
    <row r="9" customFormat="false" ht="15" hidden="false" customHeight="false" outlineLevel="0" collapsed="false">
      <c r="A9" s="3" t="s">
        <v>88</v>
      </c>
      <c r="B9" s="3" t="s">
        <v>5</v>
      </c>
      <c r="C9" s="3" t="s">
        <v>94</v>
      </c>
    </row>
    <row r="10" customFormat="false" ht="15" hidden="false" customHeight="false" outlineLevel="0" collapsed="false">
      <c r="A10" s="3" t="s">
        <v>88</v>
      </c>
      <c r="B10" s="3" t="s">
        <v>6</v>
      </c>
      <c r="C10" s="3" t="s">
        <v>95</v>
      </c>
    </row>
    <row r="11" customFormat="false" ht="15" hidden="false" customHeight="false" outlineLevel="0" collapsed="false">
      <c r="A11" s="3" t="s">
        <v>88</v>
      </c>
      <c r="B11" s="3" t="s">
        <v>7</v>
      </c>
      <c r="C11" s="3" t="s">
        <v>96</v>
      </c>
    </row>
    <row r="12" customFormat="false" ht="15" hidden="false" customHeight="false" outlineLevel="0" collapsed="false">
      <c r="A12" s="3" t="s">
        <v>97</v>
      </c>
      <c r="B12" s="3" t="s">
        <v>9</v>
      </c>
      <c r="C12" s="3" t="s">
        <v>98</v>
      </c>
    </row>
    <row r="13" customFormat="false" ht="15" hidden="false" customHeight="false" outlineLevel="0" collapsed="false">
      <c r="A13" s="3" t="s">
        <v>97</v>
      </c>
      <c r="B13" s="3" t="s">
        <v>2</v>
      </c>
      <c r="C13" s="3" t="s">
        <v>99</v>
      </c>
    </row>
    <row r="14" customFormat="false" ht="15" hidden="false" customHeight="false" outlineLevel="0" collapsed="false">
      <c r="A14" s="3" t="s">
        <v>97</v>
      </c>
      <c r="B14" s="3" t="s">
        <v>3</v>
      </c>
      <c r="C14" s="3" t="s">
        <v>100</v>
      </c>
    </row>
    <row r="15" customFormat="false" ht="15" hidden="false" customHeight="false" outlineLevel="0" collapsed="false">
      <c r="A15" s="3" t="s">
        <v>97</v>
      </c>
      <c r="B15" s="3" t="s">
        <v>10</v>
      </c>
      <c r="C15" s="3" t="s">
        <v>101</v>
      </c>
    </row>
    <row r="16" customFormat="false" ht="15" hidden="false" customHeight="false" outlineLevel="0" collapsed="false">
      <c r="A16" s="3" t="s">
        <v>97</v>
      </c>
      <c r="B16" s="3" t="s">
        <v>11</v>
      </c>
      <c r="C16" s="3" t="s">
        <v>102</v>
      </c>
    </row>
    <row r="17" customFormat="false" ht="15" hidden="false" customHeight="false" outlineLevel="0" collapsed="false">
      <c r="A17" s="3" t="s">
        <v>97</v>
      </c>
      <c r="B17" s="3" t="s">
        <v>7</v>
      </c>
      <c r="C17" s="3" t="s">
        <v>103</v>
      </c>
    </row>
    <row r="18" customFormat="false" ht="15" hidden="false" customHeight="false" outlineLevel="0" collapsed="false">
      <c r="A18" s="3" t="s">
        <v>97</v>
      </c>
      <c r="B18" s="3" t="s">
        <v>12</v>
      </c>
      <c r="C18" s="3" t="s">
        <v>104</v>
      </c>
    </row>
    <row r="19" customFormat="false" ht="15" hidden="false" customHeight="false" outlineLevel="0" collapsed="false">
      <c r="A19" s="3" t="s">
        <v>105</v>
      </c>
      <c r="B19" s="3" t="s">
        <v>106</v>
      </c>
      <c r="C19" s="3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2026-10-25T19:59:22Z</dcterms:created>
  <dc:creator>openpyxl</dc:creator>
  <dc:description/>
  <dc:language>en-US</dc:language>
  <cp:lastModifiedBy/>
  <dcterms:modified xsi:type="dcterms:W3CDTF">2026-10-25T19:59:22Z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